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worksheets/sheet2.xml" ContentType="application/vnd.openxmlformats-officedocument.spreadsheetml.worksheet+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matiaslopez/Documents/Municipalidad de Monte/PRESENTACION CFI - BARRIO SALINAS/"/>
    </mc:Choice>
  </mc:AlternateContent>
  <xr:revisionPtr revIDLastSave="0" documentId="13_ncr:1_{43F7FC40-C0E3-734E-AF76-6A453B463A2E}" xr6:coauthVersionLast="47" xr6:coauthVersionMax="47" xr10:uidLastSave="{00000000-0000-0000-0000-000000000000}"/>
  <bookViews>
    <workbookView xWindow="0" yWindow="500" windowWidth="35840" windowHeight="21900" activeTab="1" xr2:uid="{08BD7C63-4752-724A-BEF3-AACF6C160071}"/>
  </bookViews>
  <sheets>
    <sheet name="Obra de Revestimiento del canal" sheetId="1" r:id="rId1"/>
    <sheet name="Mantenimiento- Colocacion Tubos"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25" i="4" l="1"/>
  <c r="F24" i="4"/>
  <c r="C7" i="4"/>
  <c r="G5" i="4" s="1"/>
  <c r="C14" i="4" s="1"/>
  <c r="F14" i="4" s="1"/>
  <c r="G32" i="4"/>
  <c r="G42" i="1"/>
  <c r="G39" i="1"/>
  <c r="F26" i="4" l="1"/>
  <c r="G33" i="4"/>
  <c r="G31" i="4" l="1"/>
  <c r="F35" i="4" s="1"/>
  <c r="B21" i="1" l="1"/>
  <c r="C7" i="1"/>
  <c r="E15" i="1" s="1"/>
  <c r="G15" i="1" s="1"/>
  <c r="G37" i="1"/>
  <c r="F38" i="1" s="1"/>
  <c r="G38" i="1" s="1"/>
  <c r="D36" i="1" l="1"/>
  <c r="G36" i="1" s="1"/>
  <c r="E14" i="1"/>
  <c r="G14" i="1" s="1"/>
  <c r="G16" i="1" s="1"/>
  <c r="D32" i="1" s="1"/>
  <c r="G32" i="1" s="1"/>
  <c r="C21" i="1"/>
  <c r="D40" i="1" s="1"/>
  <c r="G40" i="1" s="1"/>
  <c r="D24" i="1" l="1"/>
  <c r="D21" i="1"/>
  <c r="D33" i="1" s="1"/>
  <c r="G33" i="1" s="1"/>
  <c r="E24" i="1" l="1"/>
  <c r="F24" i="1" s="1"/>
  <c r="D34" i="1" s="1"/>
  <c r="G34" i="1" s="1"/>
  <c r="D27" i="1"/>
  <c r="E27" i="1" s="1"/>
  <c r="F27" i="1" s="1"/>
  <c r="D35" i="1" s="1"/>
  <c r="G35" i="1" s="1"/>
</calcChain>
</file>

<file path=xl/sharedStrings.xml><?xml version="1.0" encoding="utf-8"?>
<sst xmlns="http://schemas.openxmlformats.org/spreadsheetml/2006/main" count="119" uniqueCount="90">
  <si>
    <r>
      <t xml:space="preserve">h </t>
    </r>
    <r>
      <rPr>
        <sz val="9"/>
        <color theme="1"/>
        <rFont val="Calibri (Cuerpo)"/>
      </rPr>
      <t>promedio</t>
    </r>
    <r>
      <rPr>
        <sz val="12"/>
        <color theme="1"/>
        <rFont val="Calibri"/>
        <family val="2"/>
        <scheme val="minor"/>
      </rPr>
      <t xml:space="preserve"> (m)</t>
    </r>
  </si>
  <si>
    <t>Volumen (m³)</t>
  </si>
  <si>
    <t>Volumen Total =</t>
  </si>
  <si>
    <t>1 -</t>
  </si>
  <si>
    <t>2 -</t>
  </si>
  <si>
    <t>Volumen de hormigón y hierros del Muro de contención</t>
  </si>
  <si>
    <t>Long. (m)</t>
  </si>
  <si>
    <r>
      <t xml:space="preserve">A </t>
    </r>
    <r>
      <rPr>
        <sz val="8"/>
        <color theme="1"/>
        <rFont val="Calibri (Cuerpo)"/>
      </rPr>
      <t xml:space="preserve">Seccioń transversal </t>
    </r>
    <r>
      <rPr>
        <sz val="12"/>
        <color theme="1"/>
        <rFont val="Calibri"/>
        <family val="2"/>
        <scheme val="minor"/>
      </rPr>
      <t>(m²)</t>
    </r>
  </si>
  <si>
    <t>Vol. Hº (m³)</t>
  </si>
  <si>
    <t xml:space="preserve">Hierros </t>
  </si>
  <si>
    <t xml:space="preserve">Cuadro Resumen y Costos </t>
  </si>
  <si>
    <t>Hormigon Elaborado H-21</t>
  </si>
  <si>
    <t>Hierros ø 8 mm (long. 12m)</t>
  </si>
  <si>
    <t>Encofrado madera y puntales</t>
  </si>
  <si>
    <t>Alambres, Clavos y consumibles</t>
  </si>
  <si>
    <t>Un.</t>
  </si>
  <si>
    <t>$/Un.</t>
  </si>
  <si>
    <t>Totales</t>
  </si>
  <si>
    <t>TOTAL</t>
  </si>
  <si>
    <t>Detalle</t>
  </si>
  <si>
    <t>Cantidad</t>
  </si>
  <si>
    <t>Hierros ø 12 mm (long. 12m)</t>
  </si>
  <si>
    <t>(m³)</t>
  </si>
  <si>
    <t>m2</t>
  </si>
  <si>
    <t>gl</t>
  </si>
  <si>
    <t>Long. Muro (m)</t>
  </si>
  <si>
    <t>3 -</t>
  </si>
  <si>
    <t>m</t>
  </si>
  <si>
    <t>m²</t>
  </si>
  <si>
    <t>4 -</t>
  </si>
  <si>
    <t>ml</t>
  </si>
  <si>
    <t xml:space="preserve"> </t>
  </si>
  <si>
    <t>Presupuesto base en febrero 2025</t>
  </si>
  <si>
    <t>Altura h promedio =</t>
  </si>
  <si>
    <t>Longitud del canal =</t>
  </si>
  <si>
    <t>Sección Transv. de hº =</t>
  </si>
  <si>
    <t>(*)</t>
  </si>
  <si>
    <t xml:space="preserve">m </t>
  </si>
  <si>
    <t>(**) No se incluyen en el presupuestos tareas adicionales, como depresion de napas, las cuales son propias de las condiciones de trabajo en que se encuentre el nivel de la laguna al momento de la ejecucion de la obra.</t>
  </si>
  <si>
    <t xml:space="preserve">Notas: (*) La Longitud del canal propuesta abarca el tramo desde la desembocadura de calle Cinrcunvalación, Calle Roque Perez y  Calle Navarro hasta empalmar con la alcantarilla de la Ruta Nacional 3 y Calle Navarro. </t>
  </si>
  <si>
    <t>Volumen de Suelo a extraer de taludes existentes y aporte de tosca para base de asiento</t>
  </si>
  <si>
    <t>Vol. suelo a Extraer</t>
  </si>
  <si>
    <t>Aporte de Tosca</t>
  </si>
  <si>
    <r>
      <t>A</t>
    </r>
    <r>
      <rPr>
        <sz val="9"/>
        <color theme="1"/>
        <rFont val="Calibri (Cuerpo)"/>
      </rPr>
      <t>Seccion</t>
    </r>
    <r>
      <rPr>
        <sz val="12"/>
        <color theme="1"/>
        <rFont val="Calibri"/>
        <family val="2"/>
        <scheme val="minor"/>
      </rPr>
      <t xml:space="preserve"> </t>
    </r>
    <r>
      <rPr>
        <sz val="9"/>
        <color theme="1"/>
        <rFont val="Calibri (Cuerpo)"/>
      </rPr>
      <t xml:space="preserve">Transv </t>
    </r>
    <r>
      <rPr>
        <sz val="11"/>
        <color theme="1"/>
        <rFont val="Calibri (Cuerpo)"/>
      </rPr>
      <t>(m²)</t>
    </r>
  </si>
  <si>
    <t>Longitud del Canal (m)</t>
  </si>
  <si>
    <t>malla ø 8 mm (15x15)</t>
  </si>
  <si>
    <t>Cantidad m²/m</t>
  </si>
  <si>
    <t>Total (m²)</t>
  </si>
  <si>
    <t>Mallas (6x2.40m)</t>
  </si>
  <si>
    <t>Aserrado y tomado de Juntas</t>
  </si>
  <si>
    <t>Hierro ø 12 mm</t>
  </si>
  <si>
    <t>Cantidad m/m</t>
  </si>
  <si>
    <t>Total (m)</t>
  </si>
  <si>
    <t>Varillas (12m)</t>
  </si>
  <si>
    <t>Extracción Tierra / Tosca con Transporte</t>
  </si>
  <si>
    <t>(**)</t>
  </si>
  <si>
    <t xml:space="preserve">Mano de Obra y Equipos </t>
  </si>
  <si>
    <t>Tubos ø 800 mm Premoldeado de HºAº</t>
  </si>
  <si>
    <t>Presupesto Para Obras hidráulicas de Revestimiento de canal con HºAº</t>
  </si>
  <si>
    <t xml:space="preserve">Presupesto Para Obras hidráulicas de mantenimiento de canal y colocacion de tubos </t>
  </si>
  <si>
    <t>Canal Revestido de Hormigon Armado</t>
  </si>
  <si>
    <t>Datos del Canal</t>
  </si>
  <si>
    <t xml:space="preserve">Long. Sección Transv. </t>
  </si>
  <si>
    <t>Area Total de Mantenimiento (m²) =</t>
  </si>
  <si>
    <t xml:space="preserve">Tareas de Mantenimiento </t>
  </si>
  <si>
    <t>Desmalezado</t>
  </si>
  <si>
    <t>Limpieza de Tubos</t>
  </si>
  <si>
    <t>Recolección residuos</t>
  </si>
  <si>
    <t>Cantidad (m²)</t>
  </si>
  <si>
    <t>Días Necesarios para la limpieza</t>
  </si>
  <si>
    <t>Rendimiento Promedio (m²)</t>
  </si>
  <si>
    <t>Se estima que se requiern 64 días para el manteniminto total de la traza del canal.</t>
  </si>
  <si>
    <t>Se propone asiganar para dichas tareas una dotación compuesta por 2 ayudantes y 1 oficial.</t>
  </si>
  <si>
    <t>Computo y Presupuesto Mensual para tareas de Mantenimiento</t>
  </si>
  <si>
    <t>Tareas</t>
  </si>
  <si>
    <t>Categoría</t>
  </si>
  <si>
    <t>Ayudante</t>
  </si>
  <si>
    <t xml:space="preserve">Cantidad </t>
  </si>
  <si>
    <t xml:space="preserve">horas </t>
  </si>
  <si>
    <t>Oficial</t>
  </si>
  <si>
    <t xml:space="preserve">Costo Total Mensual </t>
  </si>
  <si>
    <t>Costo Unit./mes (**)</t>
  </si>
  <si>
    <t>(**) El Costo Unitario mensual incluye, presentismo, cargas sociales y aportes sindicales segun escala salarial UOCRA</t>
  </si>
  <si>
    <t>TOTAL =</t>
  </si>
  <si>
    <t>Cuadro Resumen y Costos para Obra de Cambio de Tubos</t>
  </si>
  <si>
    <t>Aporte de  Tosca con Transporte</t>
  </si>
  <si>
    <t>m³</t>
  </si>
  <si>
    <t>Notas:</t>
  </si>
  <si>
    <t>(*) La Longitud del canal propuesta abarca el tramo desde la desembocadura de calle Cinrcunvalación, Calle Roque Perez,  Calle Navarro hasta empalmar con la alcantarilla de la Ruta Nacional 3, Colectora de Ruta 3 hasta Calle tres Arroyos, Calle Tres Arroyos completa y Calle Formosa hasta llegar al inicio del canal en calle Cordoba.</t>
  </si>
  <si>
    <t>(Solera + Taludes)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</si>
</sst>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_(&quot;$&quot;\ * \(#,##0.00\);_(&quot;$&quot;\ * &quot;-&quot;??_);_(@_)"/>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9"/>
      <color theme="1"/>
      <name val="Calibri (Cuerpo)"/>
    </font>
    <font>
      <sz val="8"/>
      <color theme="1"/>
      <name val="Calibri (Cuerpo)"/>
    </font>
    <font>
      <sz val="11"/>
      <color theme="1"/>
      <name val="Calibri"/>
      <family val="2"/>
      <scheme val="minor"/>
    </font>
    <font>
      <b/>
      <u/>
      <sz val="14"/>
      <color theme="1"/>
      <name val="Calibri"/>
      <family val="2"/>
      <scheme val="minor"/>
    </font>
    <font>
      <sz val="10"/>
      <color theme="1"/>
      <name val="Calibri"/>
      <family val="2"/>
      <scheme val="minor"/>
    </font>
    <font>
      <sz val="11"/>
      <color theme="1"/>
      <name val="Calibri (Cuerpo)"/>
    </font>
    <font>
      <sz val="8"/>
      <name val="Calibri"/>
      <family val="2"/>
      <scheme val="minor"/>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0">
    <xf numFmtId="0" fontId="0" fillId="0" borderId="0" xfId="0"/>
    <xf numFmtId="0" fontId="0" fillId="0" borderId="0" xfId="0" applyAlignment="1">
      <alignment horizontal="center"/>
    </xf>
    <xf numFmtId="0" fontId="0" fillId="0" borderId="0" xfId="0" applyAlignment="1">
      <alignment horizontal="right"/>
    </xf>
    <xf numFmtId="0" fontId="5" fillId="0" borderId="0" xfId="0" applyFont="1"/>
    <xf numFmtId="2" fontId="0" fillId="0" borderId="0" xfId="0" applyNumberFormat="1" applyAlignment="1">
      <alignment horizontal="center"/>
    </xf>
    <xf numFmtId="44" fontId="0" fillId="0" borderId="0" xfId="0" applyNumberFormat="1"/>
    <xf numFmtId="0" fontId="6" fillId="0" borderId="0" xfId="0" applyFont="1"/>
    <xf numFmtId="0" fontId="0" fillId="0" borderId="1" xfId="0" applyBorder="1"/>
    <xf numFmtId="2" fontId="0" fillId="0" borderId="1" xfId="0" applyNumberFormat="1" applyBorder="1" applyAlignment="1">
      <alignment horizontal="center"/>
    </xf>
    <xf numFmtId="0" fontId="0" fillId="2" borderId="1" xfId="0" applyFill="1" applyBorder="1"/>
    <xf numFmtId="0" fontId="0" fillId="0" borderId="1" xfId="0" applyBorder="1" applyAlignment="1">
      <alignment horizontal="center"/>
    </xf>
    <xf numFmtId="0" fontId="2" fillId="2" borderId="0" xfId="0" applyFont="1" applyFill="1"/>
    <xf numFmtId="0" fontId="2" fillId="2" borderId="1" xfId="0" applyFont="1" applyFill="1" applyBorder="1" applyAlignment="1">
      <alignment horizontal="right"/>
    </xf>
    <xf numFmtId="0" fontId="0" fillId="0" borderId="0" xfId="0" applyAlignment="1">
      <alignment horizontal="left"/>
    </xf>
    <xf numFmtId="44" fontId="2" fillId="2" borderId="0" xfId="0" applyNumberFormat="1" applyFont="1" applyFill="1"/>
    <xf numFmtId="0" fontId="0" fillId="2" borderId="1" xfId="0" applyFill="1" applyBorder="1" applyAlignment="1">
      <alignment horizontal="center"/>
    </xf>
    <xf numFmtId="44" fontId="0" fillId="0" borderId="1" xfId="1" applyFont="1" applyBorder="1" applyAlignment="1">
      <alignment horizontal="center"/>
    </xf>
    <xf numFmtId="0" fontId="5" fillId="0" borderId="1" xfId="0" applyFont="1" applyBorder="1"/>
    <xf numFmtId="1" fontId="0" fillId="0" borderId="1" xfId="0" applyNumberFormat="1" applyBorder="1" applyAlignment="1">
      <alignment horizontal="center"/>
    </xf>
    <xf numFmtId="2" fontId="2" fillId="2" borderId="1" xfId="0" applyNumberFormat="1" applyFont="1" applyFill="1" applyBorder="1" applyAlignment="1">
      <alignment horizontal="center"/>
    </xf>
    <xf numFmtId="0" fontId="7" fillId="0" borderId="0" xfId="0" applyFont="1" applyAlignment="1">
      <alignment horizontal="left" wrapText="1"/>
    </xf>
    <xf numFmtId="0" fontId="5" fillId="0" borderId="1" xfId="0" applyFont="1" applyBorder="1" applyAlignment="1">
      <alignment horizontal="left"/>
    </xf>
    <xf numFmtId="0" fontId="7" fillId="0" borderId="0" xfId="0" applyFont="1"/>
    <xf numFmtId="0" fontId="0" fillId="0" borderId="1" xfId="0" applyBorder="1" applyAlignment="1">
      <alignment horizontal="left"/>
    </xf>
    <xf numFmtId="0" fontId="5" fillId="0" borderId="1" xfId="0" applyFont="1" applyBorder="1" applyAlignment="1">
      <alignment horizontal="center"/>
    </xf>
    <xf numFmtId="0" fontId="5" fillId="0" borderId="0" xfId="0" applyFont="1" applyAlignment="1">
      <alignment horizontal="center"/>
    </xf>
    <xf numFmtId="1" fontId="0" fillId="0" borderId="0" xfId="0" applyNumberFormat="1" applyAlignment="1">
      <alignment horizontal="center"/>
    </xf>
    <xf numFmtId="0" fontId="0" fillId="0" borderId="4" xfId="0" applyBorder="1" applyAlignment="1">
      <alignment horizontal="center"/>
    </xf>
    <xf numFmtId="0" fontId="0" fillId="2" borderId="2" xfId="0" applyFill="1" applyBorder="1" applyAlignment="1">
      <alignment horizontal="center"/>
    </xf>
    <xf numFmtId="44" fontId="0" fillId="0" borderId="2" xfId="1" applyFont="1" applyBorder="1" applyAlignment="1">
      <alignment horizontal="center"/>
    </xf>
    <xf numFmtId="2" fontId="2" fillId="0" borderId="0" xfId="0" applyNumberFormat="1" applyFont="1" applyAlignment="1">
      <alignment horizontal="right"/>
    </xf>
    <xf numFmtId="0" fontId="2" fillId="0" borderId="0" xfId="0" applyFont="1" applyAlignment="1">
      <alignment horizontal="right"/>
    </xf>
    <xf numFmtId="44" fontId="1" fillId="0" borderId="1" xfId="1" applyFont="1" applyBorder="1" applyAlignment="1">
      <alignment horizontal="center"/>
    </xf>
    <xf numFmtId="44" fontId="2" fillId="0" borderId="0" xfId="0" applyNumberFormat="1" applyFont="1" applyAlignment="1">
      <alignment horizontal="center"/>
    </xf>
    <xf numFmtId="0" fontId="2" fillId="0" borderId="0" xfId="0" applyFont="1" applyAlignment="1">
      <alignment horizontal="center"/>
    </xf>
    <xf numFmtId="0" fontId="0" fillId="2" borderId="1" xfId="0" applyFill="1" applyBorder="1" applyAlignment="1">
      <alignment horizontal="center"/>
    </xf>
    <xf numFmtId="2" fontId="0" fillId="0" borderId="1" xfId="0" applyNumberFormat="1" applyBorder="1" applyAlignment="1">
      <alignment horizontal="center"/>
    </xf>
    <xf numFmtId="0" fontId="0" fillId="0" borderId="1" xfId="0" applyBorder="1" applyAlignment="1">
      <alignment horizontal="center"/>
    </xf>
    <xf numFmtId="0" fontId="7" fillId="0" borderId="0" xfId="0" applyFont="1" applyAlignment="1">
      <alignment horizontal="left" wrapText="1"/>
    </xf>
    <xf numFmtId="0" fontId="5" fillId="0" borderId="1" xfId="0" applyFont="1" applyBorder="1" applyAlignment="1">
      <alignment horizontal="left"/>
    </xf>
    <xf numFmtId="0" fontId="0" fillId="0" borderId="0" xfId="0" applyAlignment="1">
      <alignment horizontal="left"/>
    </xf>
    <xf numFmtId="0" fontId="5" fillId="0" borderId="2" xfId="0" applyFont="1" applyBorder="1" applyAlignment="1">
      <alignment horizontal="left"/>
    </xf>
    <xf numFmtId="0" fontId="5" fillId="0" borderId="3" xfId="0" applyFont="1" applyBorder="1" applyAlignment="1">
      <alignment horizontal="left"/>
    </xf>
    <xf numFmtId="0" fontId="5" fillId="0" borderId="0" xfId="0" applyFont="1" applyAlignment="1">
      <alignment horizontal="center"/>
    </xf>
    <xf numFmtId="2" fontId="0" fillId="0" borderId="1" xfId="0" applyNumberFormat="1" applyBorder="1" applyAlignment="1">
      <alignment horizontal="center" vertical="center"/>
    </xf>
    <xf numFmtId="0" fontId="0" fillId="0" borderId="1" xfId="0" applyBorder="1" applyAlignment="1">
      <alignment horizontal="center" vertical="center"/>
    </xf>
    <xf numFmtId="44" fontId="2" fillId="2" borderId="0" xfId="0" applyNumberFormat="1" applyFont="1" applyFill="1" applyAlignment="1">
      <alignment horizontal="center"/>
    </xf>
    <xf numFmtId="0" fontId="2" fillId="2" borderId="0" xfId="0" applyFont="1" applyFill="1" applyAlignment="1">
      <alignment horizontal="center"/>
    </xf>
    <xf numFmtId="44" fontId="0" fillId="0" borderId="1" xfId="1" applyFont="1" applyBorder="1" applyAlignment="1">
      <alignment horizontal="center"/>
    </xf>
    <xf numFmtId="44" fontId="2" fillId="2" borderId="1" xfId="1" applyFont="1" applyFill="1" applyBorder="1" applyAlignment="1">
      <alignment horizont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560294</xdr:colOff>
      <xdr:row>1</xdr:row>
      <xdr:rowOff>186982</xdr:rowOff>
    </xdr:from>
    <xdr:to>
      <xdr:col>6</xdr:col>
      <xdr:colOff>1135530</xdr:colOff>
      <xdr:row>9</xdr:row>
      <xdr:rowOff>164355</xdr:rowOff>
    </xdr:to>
    <xdr:pic>
      <xdr:nvPicPr>
        <xdr:cNvPr id="3" name="Imagen 2">
          <a:extLst>
            <a:ext uri="{FF2B5EF4-FFF2-40B4-BE49-F238E27FC236}">
              <a16:creationId xmlns:a16="http://schemas.microsoft.com/office/drawing/2014/main" id="{BF68EE00-F1D3-591C-3393-1DB8807E85CA}"/>
            </a:ext>
          </a:extLst>
        </xdr:cNvPr>
        <xdr:cNvPicPr>
          <a:picLocks noChangeAspect="1"/>
        </xdr:cNvPicPr>
      </xdr:nvPicPr>
      <xdr:blipFill rotWithShape="1">
        <a:blip xmlns:r="http://schemas.openxmlformats.org/officeDocument/2006/relationships" r:embed="rId1"/>
        <a:srcRect l="19947"/>
        <a:stretch/>
      </xdr:blipFill>
      <xdr:spPr>
        <a:xfrm>
          <a:off x="3272118" y="627747"/>
          <a:ext cx="3608295" cy="204672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1B3FF-733B-2B47-8CD7-335274DEFB2E}">
  <dimension ref="A1:K49"/>
  <sheetViews>
    <sheetView view="pageLayout" topLeftCell="A26" zoomScale="170" zoomScaleNormal="180" zoomScalePageLayoutView="170" workbookViewId="0">
      <selection activeCell="F20" sqref="F20"/>
    </sheetView>
  </sheetViews>
  <sheetFormatPr baseColWidth="10" defaultRowHeight="16" x14ac:dyDescent="0.2"/>
  <cols>
    <col min="1" max="1" width="3.6640625" customWidth="1"/>
    <col min="2" max="2" width="17.6640625" customWidth="1"/>
    <col min="3" max="3" width="14.83203125" customWidth="1"/>
    <col min="4" max="4" width="13.33203125" customWidth="1"/>
    <col min="5" max="5" width="11.1640625" customWidth="1"/>
    <col min="6" max="6" width="15.33203125" customWidth="1"/>
    <col min="7" max="7" width="16.1640625" customWidth="1"/>
    <col min="9" max="9" width="16.83203125" bestFit="1" customWidth="1"/>
    <col min="11" max="11" width="16.83203125" bestFit="1" customWidth="1"/>
  </cols>
  <sheetData>
    <row r="1" spans="1:7" ht="19" x14ac:dyDescent="0.25">
      <c r="A1" s="6" t="s">
        <v>58</v>
      </c>
      <c r="B1" s="6"/>
      <c r="C1" s="6"/>
      <c r="D1" s="6"/>
    </row>
    <row r="2" spans="1:7" ht="37" customHeight="1" x14ac:dyDescent="0.25">
      <c r="A2" s="6"/>
      <c r="B2" s="6"/>
      <c r="C2" s="6"/>
      <c r="D2" s="6"/>
    </row>
    <row r="3" spans="1:7" x14ac:dyDescent="0.2">
      <c r="A3" s="2" t="s">
        <v>3</v>
      </c>
      <c r="B3" t="s">
        <v>60</v>
      </c>
    </row>
    <row r="4" spans="1:7" ht="19" x14ac:dyDescent="0.25">
      <c r="A4" s="6"/>
      <c r="B4" s="6"/>
      <c r="C4" s="6"/>
      <c r="D4" s="6"/>
    </row>
    <row r="5" spans="1:7" ht="19" x14ac:dyDescent="0.25">
      <c r="A5" s="6"/>
      <c r="B5" s="3" t="s">
        <v>33</v>
      </c>
      <c r="C5" s="1">
        <v>1.35</v>
      </c>
      <c r="D5" t="s">
        <v>27</v>
      </c>
    </row>
    <row r="6" spans="1:7" ht="19" x14ac:dyDescent="0.25">
      <c r="A6" s="6"/>
      <c r="B6" s="3"/>
      <c r="C6" s="1"/>
    </row>
    <row r="7" spans="1:7" x14ac:dyDescent="0.2">
      <c r="A7" t="s">
        <v>36</v>
      </c>
      <c r="B7" s="3" t="s">
        <v>34</v>
      </c>
      <c r="C7" s="4">
        <f>978</f>
        <v>978</v>
      </c>
      <c r="D7" t="s">
        <v>37</v>
      </c>
    </row>
    <row r="8" spans="1:7" ht="19" x14ac:dyDescent="0.25">
      <c r="A8" s="6"/>
      <c r="B8" s="3"/>
      <c r="C8" s="1"/>
    </row>
    <row r="9" spans="1:7" ht="19" x14ac:dyDescent="0.25">
      <c r="A9" s="6"/>
      <c r="B9" s="3" t="s">
        <v>35</v>
      </c>
      <c r="C9" s="4">
        <v>1.05</v>
      </c>
      <c r="D9" t="s">
        <v>28</v>
      </c>
    </row>
    <row r="11" spans="1:7" x14ac:dyDescent="0.2">
      <c r="A11" s="2" t="s">
        <v>4</v>
      </c>
      <c r="B11" t="s">
        <v>40</v>
      </c>
    </row>
    <row r="13" spans="1:7" x14ac:dyDescent="0.2">
      <c r="B13" s="9"/>
      <c r="C13" s="15" t="s">
        <v>43</v>
      </c>
      <c r="D13" s="9" t="s">
        <v>0</v>
      </c>
      <c r="E13" s="35" t="s">
        <v>44</v>
      </c>
      <c r="F13" s="35"/>
      <c r="G13" s="9" t="s">
        <v>1</v>
      </c>
    </row>
    <row r="14" spans="1:7" x14ac:dyDescent="0.2">
      <c r="B14" s="23" t="s">
        <v>41</v>
      </c>
      <c r="C14" s="8">
        <v>2.35</v>
      </c>
      <c r="D14" s="8">
        <v>1.5</v>
      </c>
      <c r="E14" s="36">
        <f>C7</f>
        <v>978</v>
      </c>
      <c r="F14" s="37"/>
      <c r="G14" s="8">
        <f>C14*E14</f>
        <v>2298.3000000000002</v>
      </c>
    </row>
    <row r="15" spans="1:7" x14ac:dyDescent="0.2">
      <c r="B15" s="23" t="s">
        <v>42</v>
      </c>
      <c r="C15" s="10">
        <v>3.15</v>
      </c>
      <c r="D15" s="8">
        <v>1.5</v>
      </c>
      <c r="E15" s="36">
        <f>C7</f>
        <v>978</v>
      </c>
      <c r="F15" s="37"/>
      <c r="G15" s="10">
        <f>C15*E15</f>
        <v>3080.7</v>
      </c>
    </row>
    <row r="16" spans="1:7" x14ac:dyDescent="0.2">
      <c r="F16" s="12" t="s">
        <v>2</v>
      </c>
      <c r="G16" s="19">
        <f>SUM(G14:G15)</f>
        <v>5379</v>
      </c>
    </row>
    <row r="18" spans="1:7" x14ac:dyDescent="0.2">
      <c r="A18" s="2" t="s">
        <v>26</v>
      </c>
      <c r="B18" t="s">
        <v>5</v>
      </c>
    </row>
    <row r="20" spans="1:7" x14ac:dyDescent="0.2">
      <c r="B20" s="9" t="s">
        <v>7</v>
      </c>
      <c r="C20" s="9" t="s">
        <v>6</v>
      </c>
      <c r="D20" s="9" t="s">
        <v>8</v>
      </c>
    </row>
    <row r="21" spans="1:7" x14ac:dyDescent="0.2">
      <c r="B21" s="8">
        <f>C9</f>
        <v>1.05</v>
      </c>
      <c r="C21" s="18">
        <f>C7</f>
        <v>978</v>
      </c>
      <c r="D21" s="10">
        <f>B21*C21</f>
        <v>1026.9000000000001</v>
      </c>
    </row>
    <row r="23" spans="1:7" x14ac:dyDescent="0.2">
      <c r="B23" s="9" t="s">
        <v>9</v>
      </c>
      <c r="C23" s="9" t="s">
        <v>46</v>
      </c>
      <c r="D23" s="9" t="s">
        <v>25</v>
      </c>
      <c r="E23" s="15" t="s">
        <v>47</v>
      </c>
      <c r="F23" s="9" t="s">
        <v>48</v>
      </c>
    </row>
    <row r="24" spans="1:7" x14ac:dyDescent="0.2">
      <c r="B24" s="24" t="s">
        <v>45</v>
      </c>
      <c r="C24" s="8">
        <v>6.7</v>
      </c>
      <c r="D24" s="10">
        <f>C21</f>
        <v>978</v>
      </c>
      <c r="E24" s="8">
        <f>C24*D24</f>
        <v>6552.6</v>
      </c>
      <c r="F24" s="18">
        <f>E24/14.4</f>
        <v>455.04166666666669</v>
      </c>
    </row>
    <row r="25" spans="1:7" x14ac:dyDescent="0.2">
      <c r="B25" s="25"/>
      <c r="C25" s="4"/>
      <c r="D25" s="27"/>
      <c r="E25" s="4"/>
      <c r="F25" s="26"/>
    </row>
    <row r="26" spans="1:7" x14ac:dyDescent="0.2">
      <c r="B26" s="9" t="s">
        <v>9</v>
      </c>
      <c r="C26" s="9" t="s">
        <v>51</v>
      </c>
      <c r="D26" s="9" t="s">
        <v>25</v>
      </c>
      <c r="E26" s="15" t="s">
        <v>52</v>
      </c>
      <c r="F26" s="15" t="s">
        <v>53</v>
      </c>
    </row>
    <row r="27" spans="1:7" x14ac:dyDescent="0.2">
      <c r="B27" s="21" t="s">
        <v>50</v>
      </c>
      <c r="C27" s="8">
        <v>10</v>
      </c>
      <c r="D27" s="10">
        <f>D24</f>
        <v>978</v>
      </c>
      <c r="E27" s="8">
        <f>C27*D27</f>
        <v>9780</v>
      </c>
      <c r="F27" s="18">
        <f>E27/12</f>
        <v>815</v>
      </c>
    </row>
    <row r="29" spans="1:7" x14ac:dyDescent="0.2">
      <c r="A29" s="2" t="s">
        <v>29</v>
      </c>
      <c r="B29" s="40" t="s">
        <v>10</v>
      </c>
      <c r="C29" s="40"/>
      <c r="D29" s="40"/>
      <c r="E29" s="40"/>
      <c r="F29" s="40"/>
      <c r="G29" s="40"/>
    </row>
    <row r="30" spans="1:7" x14ac:dyDescent="0.2">
      <c r="A30" s="2"/>
      <c r="B30" s="13"/>
      <c r="C30" s="13"/>
      <c r="D30" s="13"/>
      <c r="E30" s="13"/>
      <c r="F30" s="13"/>
      <c r="G30" s="13"/>
    </row>
    <row r="31" spans="1:7" x14ac:dyDescent="0.2">
      <c r="B31" s="35" t="s">
        <v>19</v>
      </c>
      <c r="C31" s="35"/>
      <c r="D31" s="9" t="s">
        <v>20</v>
      </c>
      <c r="E31" s="9" t="s">
        <v>15</v>
      </c>
      <c r="F31" s="9" t="s">
        <v>16</v>
      </c>
      <c r="G31" s="9" t="s">
        <v>17</v>
      </c>
    </row>
    <row r="32" spans="1:7" x14ac:dyDescent="0.2">
      <c r="B32" s="39" t="s">
        <v>54</v>
      </c>
      <c r="C32" s="39"/>
      <c r="D32" s="18">
        <f>G16</f>
        <v>5379</v>
      </c>
      <c r="E32" s="10" t="s">
        <v>22</v>
      </c>
      <c r="F32" s="16">
        <v>15950</v>
      </c>
      <c r="G32" s="16">
        <f>D32*F32</f>
        <v>85795050</v>
      </c>
    </row>
    <row r="33" spans="1:11" x14ac:dyDescent="0.2">
      <c r="B33" s="17" t="s">
        <v>11</v>
      </c>
      <c r="C33" s="17"/>
      <c r="D33" s="10">
        <f>D21</f>
        <v>1026.9000000000001</v>
      </c>
      <c r="E33" s="10" t="s">
        <v>22</v>
      </c>
      <c r="F33" s="16">
        <v>158200</v>
      </c>
      <c r="G33" s="16">
        <f t="shared" ref="G33:G40" si="0">D33*F33</f>
        <v>162455580</v>
      </c>
    </row>
    <row r="34" spans="1:11" x14ac:dyDescent="0.2">
      <c r="B34" s="39" t="s">
        <v>12</v>
      </c>
      <c r="C34" s="39"/>
      <c r="D34" s="18">
        <f>ROUNDUP(F24,0)</f>
        <v>456</v>
      </c>
      <c r="E34" s="10" t="s">
        <v>15</v>
      </c>
      <c r="F34" s="16">
        <v>198976</v>
      </c>
      <c r="G34" s="16">
        <f t="shared" si="0"/>
        <v>90733056</v>
      </c>
      <c r="K34" t="s">
        <v>31</v>
      </c>
    </row>
    <row r="35" spans="1:11" x14ac:dyDescent="0.2">
      <c r="B35" s="39" t="s">
        <v>21</v>
      </c>
      <c r="C35" s="39"/>
      <c r="D35" s="18">
        <f>F27</f>
        <v>815</v>
      </c>
      <c r="E35" s="10" t="s">
        <v>15</v>
      </c>
      <c r="F35" s="16">
        <v>21550</v>
      </c>
      <c r="G35" s="16">
        <f t="shared" si="0"/>
        <v>17563250</v>
      </c>
    </row>
    <row r="36" spans="1:11" x14ac:dyDescent="0.2">
      <c r="B36" s="41" t="s">
        <v>49</v>
      </c>
      <c r="C36" s="42"/>
      <c r="D36" s="18">
        <f>C7/4</f>
        <v>244.5</v>
      </c>
      <c r="E36" s="10" t="s">
        <v>15</v>
      </c>
      <c r="F36" s="16">
        <v>9800</v>
      </c>
      <c r="G36" s="16">
        <f t="shared" si="0"/>
        <v>2396100</v>
      </c>
    </row>
    <row r="37" spans="1:11" x14ac:dyDescent="0.2">
      <c r="B37" s="17" t="s">
        <v>13</v>
      </c>
      <c r="C37" s="7"/>
      <c r="D37" s="10">
        <v>1000</v>
      </c>
      <c r="E37" s="10" t="s">
        <v>23</v>
      </c>
      <c r="F37" s="16">
        <v>17850</v>
      </c>
      <c r="G37" s="16">
        <f t="shared" si="0"/>
        <v>17850000</v>
      </c>
    </row>
    <row r="38" spans="1:11" x14ac:dyDescent="0.2">
      <c r="B38" s="17" t="s">
        <v>14</v>
      </c>
      <c r="C38" s="7"/>
      <c r="D38" s="10">
        <v>1</v>
      </c>
      <c r="E38" s="10" t="s">
        <v>24</v>
      </c>
      <c r="F38" s="16">
        <f>G37*0.04</f>
        <v>714000</v>
      </c>
      <c r="G38" s="16">
        <f>F38*D38</f>
        <v>714000</v>
      </c>
    </row>
    <row r="39" spans="1:11" x14ac:dyDescent="0.2">
      <c r="B39" s="41" t="s">
        <v>57</v>
      </c>
      <c r="C39" s="42"/>
      <c r="D39" s="10">
        <v>61</v>
      </c>
      <c r="E39" s="10" t="s">
        <v>15</v>
      </c>
      <c r="F39" s="16">
        <v>213819.7</v>
      </c>
      <c r="G39" s="16">
        <f>D39*F39</f>
        <v>13043001.700000001</v>
      </c>
    </row>
    <row r="40" spans="1:11" x14ac:dyDescent="0.2">
      <c r="A40" s="3" t="s">
        <v>55</v>
      </c>
      <c r="B40" s="41" t="s">
        <v>56</v>
      </c>
      <c r="C40" s="42"/>
      <c r="D40" s="10">
        <f>C21</f>
        <v>978</v>
      </c>
      <c r="E40" s="10" t="s">
        <v>30</v>
      </c>
      <c r="F40" s="16">
        <v>405750</v>
      </c>
      <c r="G40" s="16">
        <f t="shared" si="0"/>
        <v>396823500</v>
      </c>
      <c r="I40" s="5"/>
      <c r="K40" s="5"/>
    </row>
    <row r="42" spans="1:11" x14ac:dyDescent="0.2">
      <c r="F42" s="11" t="s">
        <v>18</v>
      </c>
      <c r="G42" s="14">
        <f>SUM(G32:G40)</f>
        <v>787373537.70000005</v>
      </c>
    </row>
    <row r="44" spans="1:11" ht="16" customHeight="1" x14ac:dyDescent="0.2">
      <c r="B44" s="38" t="s">
        <v>39</v>
      </c>
      <c r="C44" s="38"/>
      <c r="D44" s="38"/>
      <c r="E44" s="38"/>
      <c r="F44" s="38"/>
      <c r="G44" s="38"/>
    </row>
    <row r="45" spans="1:11" x14ac:dyDescent="0.2">
      <c r="B45" s="38"/>
      <c r="C45" s="38"/>
      <c r="D45" s="38"/>
      <c r="E45" s="38"/>
      <c r="F45" s="38"/>
      <c r="G45" s="38"/>
    </row>
    <row r="46" spans="1:11" ht="16" customHeight="1" x14ac:dyDescent="0.2">
      <c r="B46" s="20" t="s">
        <v>38</v>
      </c>
      <c r="C46" s="20"/>
      <c r="D46" s="20"/>
      <c r="E46" s="20"/>
      <c r="F46" s="20"/>
      <c r="G46" s="20"/>
    </row>
    <row r="47" spans="1:11" ht="16" customHeight="1" x14ac:dyDescent="0.2">
      <c r="B47" s="20" t="s">
        <v>32</v>
      </c>
      <c r="C47" s="20"/>
      <c r="D47" s="20"/>
      <c r="E47" s="20"/>
      <c r="F47" s="20"/>
      <c r="G47" s="20"/>
    </row>
    <row r="49" spans="2:2" x14ac:dyDescent="0.2">
      <c r="B49" s="22" t="s">
        <v>32</v>
      </c>
    </row>
  </sheetData>
  <mergeCells count="12">
    <mergeCell ref="E13:F13"/>
    <mergeCell ref="E14:F14"/>
    <mergeCell ref="E15:F15"/>
    <mergeCell ref="B44:G45"/>
    <mergeCell ref="B32:C32"/>
    <mergeCell ref="B34:C34"/>
    <mergeCell ref="B35:C35"/>
    <mergeCell ref="B29:G29"/>
    <mergeCell ref="B31:C31"/>
    <mergeCell ref="B40:C40"/>
    <mergeCell ref="B36:C36"/>
    <mergeCell ref="B39:C39"/>
  </mergeCells>
  <pageMargins left="0.31944444444444442" right="8.9869281045751634E-2" top="0.48202614379084968" bottom="0.48202614379084968"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26785-D987-5F45-9128-369185235CBF}">
  <dimension ref="A1:K45"/>
  <sheetViews>
    <sheetView tabSelected="1" view="pageLayout" zoomScale="170" zoomScaleNormal="180" zoomScalePageLayoutView="170" workbookViewId="0">
      <selection activeCell="I28" sqref="I28"/>
    </sheetView>
  </sheetViews>
  <sheetFormatPr baseColWidth="10" defaultRowHeight="16" x14ac:dyDescent="0.2"/>
  <cols>
    <col min="1" max="1" width="3" customWidth="1"/>
    <col min="2" max="2" width="17.6640625" customWidth="1"/>
    <col min="3" max="3" width="13.6640625" customWidth="1"/>
    <col min="4" max="4" width="13.33203125" customWidth="1"/>
    <col min="5" max="5" width="17" customWidth="1"/>
    <col min="6" max="6" width="13.1640625" customWidth="1"/>
    <col min="7" max="7" width="15.83203125" customWidth="1"/>
    <col min="9" max="9" width="16.83203125" bestFit="1" customWidth="1"/>
    <col min="11" max="11" width="16.83203125" bestFit="1" customWidth="1"/>
  </cols>
  <sheetData>
    <row r="1" spans="1:7" ht="19" x14ac:dyDescent="0.25">
      <c r="A1" s="6" t="s">
        <v>59</v>
      </c>
      <c r="B1" s="6"/>
      <c r="C1" s="6"/>
      <c r="D1" s="6"/>
    </row>
    <row r="2" spans="1:7" ht="37" customHeight="1" x14ac:dyDescent="0.25">
      <c r="A2" s="6"/>
      <c r="B2" s="6"/>
      <c r="C2" s="6"/>
      <c r="D2" s="6"/>
    </row>
    <row r="3" spans="1:7" x14ac:dyDescent="0.2">
      <c r="A3" s="2" t="s">
        <v>3</v>
      </c>
      <c r="B3" t="s">
        <v>61</v>
      </c>
    </row>
    <row r="4" spans="1:7" ht="19" x14ac:dyDescent="0.25">
      <c r="A4" s="6"/>
      <c r="B4" s="6"/>
      <c r="C4" s="6"/>
      <c r="D4" s="6"/>
    </row>
    <row r="5" spans="1:7" ht="19" x14ac:dyDescent="0.25">
      <c r="A5" s="6"/>
      <c r="B5" s="3" t="s">
        <v>33</v>
      </c>
      <c r="C5" s="1">
        <v>1.35</v>
      </c>
      <c r="D5" t="s">
        <v>27</v>
      </c>
      <c r="E5" s="43" t="s">
        <v>63</v>
      </c>
      <c r="F5" s="43"/>
      <c r="G5" s="1">
        <f>C9*C7</f>
        <v>18972</v>
      </c>
    </row>
    <row r="6" spans="1:7" ht="19" x14ac:dyDescent="0.25">
      <c r="A6" s="6"/>
      <c r="B6" s="3"/>
      <c r="C6" s="1"/>
    </row>
    <row r="7" spans="1:7" x14ac:dyDescent="0.2">
      <c r="A7" t="s">
        <v>36</v>
      </c>
      <c r="B7" s="3" t="s">
        <v>34</v>
      </c>
      <c r="C7" s="4">
        <f>978+1130</f>
        <v>2108</v>
      </c>
      <c r="D7" t="s">
        <v>37</v>
      </c>
    </row>
    <row r="8" spans="1:7" ht="19" x14ac:dyDescent="0.25">
      <c r="A8" s="6"/>
      <c r="B8" s="3"/>
      <c r="C8" s="1"/>
    </row>
    <row r="9" spans="1:7" ht="19" x14ac:dyDescent="0.25">
      <c r="A9" s="6"/>
      <c r="B9" s="3" t="s">
        <v>62</v>
      </c>
      <c r="C9" s="4">
        <v>9</v>
      </c>
      <c r="D9" t="s">
        <v>27</v>
      </c>
      <c r="E9" s="3" t="s">
        <v>89</v>
      </c>
    </row>
    <row r="11" spans="1:7" x14ac:dyDescent="0.2">
      <c r="A11" s="2" t="s">
        <v>4</v>
      </c>
      <c r="B11" t="s">
        <v>64</v>
      </c>
    </row>
    <row r="13" spans="1:7" x14ac:dyDescent="0.2">
      <c r="B13" s="9" t="s">
        <v>74</v>
      </c>
      <c r="C13" s="15" t="s">
        <v>68</v>
      </c>
      <c r="D13" s="9" t="s">
        <v>70</v>
      </c>
      <c r="E13" s="9"/>
      <c r="F13" s="35" t="s">
        <v>69</v>
      </c>
      <c r="G13" s="35"/>
    </row>
    <row r="14" spans="1:7" x14ac:dyDescent="0.2">
      <c r="B14" s="23" t="s">
        <v>67</v>
      </c>
      <c r="C14" s="44">
        <f>G5</f>
        <v>18972</v>
      </c>
      <c r="D14" s="44">
        <v>300</v>
      </c>
      <c r="E14" s="44"/>
      <c r="F14" s="45">
        <f>C14/D14</f>
        <v>63.24</v>
      </c>
      <c r="G14" s="45"/>
    </row>
    <row r="15" spans="1:7" x14ac:dyDescent="0.2">
      <c r="B15" s="23" t="s">
        <v>65</v>
      </c>
      <c r="C15" s="44"/>
      <c r="D15" s="44"/>
      <c r="E15" s="44"/>
      <c r="F15" s="45"/>
      <c r="G15" s="45"/>
    </row>
    <row r="16" spans="1:7" x14ac:dyDescent="0.2">
      <c r="B16" s="7" t="s">
        <v>66</v>
      </c>
      <c r="C16" s="44"/>
      <c r="D16" s="44"/>
      <c r="E16" s="44"/>
      <c r="F16" s="45"/>
      <c r="G16" s="45"/>
    </row>
    <row r="18" spans="1:7" x14ac:dyDescent="0.2">
      <c r="B18" t="s">
        <v>71</v>
      </c>
    </row>
    <row r="19" spans="1:7" x14ac:dyDescent="0.2">
      <c r="B19" t="s">
        <v>72</v>
      </c>
    </row>
    <row r="21" spans="1:7" x14ac:dyDescent="0.2">
      <c r="A21" s="2" t="s">
        <v>26</v>
      </c>
      <c r="B21" t="s">
        <v>73</v>
      </c>
    </row>
    <row r="23" spans="1:7" x14ac:dyDescent="0.2">
      <c r="B23" s="9" t="s">
        <v>75</v>
      </c>
      <c r="C23" s="9" t="s">
        <v>77</v>
      </c>
      <c r="D23" s="15" t="s">
        <v>78</v>
      </c>
      <c r="E23" s="28" t="s">
        <v>81</v>
      </c>
      <c r="F23" s="35" t="s">
        <v>80</v>
      </c>
      <c r="G23" s="35"/>
    </row>
    <row r="24" spans="1:7" x14ac:dyDescent="0.2">
      <c r="B24" s="24" t="s">
        <v>76</v>
      </c>
      <c r="C24" s="8">
        <v>2</v>
      </c>
      <c r="D24" s="10">
        <v>176</v>
      </c>
      <c r="E24" s="29">
        <v>1457280</v>
      </c>
      <c r="F24" s="48">
        <f>C24*E24</f>
        <v>2914560</v>
      </c>
      <c r="G24" s="48"/>
    </row>
    <row r="25" spans="1:7" x14ac:dyDescent="0.2">
      <c r="B25" s="24" t="s">
        <v>79</v>
      </c>
      <c r="C25" s="8">
        <v>1</v>
      </c>
      <c r="D25" s="10">
        <v>176</v>
      </c>
      <c r="E25" s="29">
        <v>1713254.3999999999</v>
      </c>
      <c r="F25" s="48">
        <f>C25*E25</f>
        <v>1713254.3999999999</v>
      </c>
      <c r="G25" s="48"/>
    </row>
    <row r="26" spans="1:7" x14ac:dyDescent="0.2">
      <c r="C26" s="4"/>
      <c r="D26" s="1"/>
      <c r="E26" s="30" t="s">
        <v>83</v>
      </c>
      <c r="F26" s="49">
        <f>SUM(F24:G25)</f>
        <v>4627814.4000000004</v>
      </c>
      <c r="G26" s="49"/>
    </row>
    <row r="28" spans="1:7" x14ac:dyDescent="0.2">
      <c r="A28" s="2" t="s">
        <v>29</v>
      </c>
      <c r="B28" s="40" t="s">
        <v>84</v>
      </c>
      <c r="C28" s="40"/>
      <c r="D28" s="40"/>
      <c r="E28" s="40"/>
      <c r="F28" s="40"/>
      <c r="G28" s="40"/>
    </row>
    <row r="29" spans="1:7" x14ac:dyDescent="0.2">
      <c r="A29" s="2"/>
      <c r="B29" s="13"/>
      <c r="C29" s="13"/>
      <c r="D29" s="13"/>
      <c r="E29" s="13"/>
      <c r="F29" s="13"/>
      <c r="G29" s="13"/>
    </row>
    <row r="30" spans="1:7" x14ac:dyDescent="0.2">
      <c r="B30" s="35" t="s">
        <v>19</v>
      </c>
      <c r="C30" s="35"/>
      <c r="D30" s="9" t="s">
        <v>20</v>
      </c>
      <c r="E30" s="9" t="s">
        <v>15</v>
      </c>
      <c r="F30" s="15" t="s">
        <v>16</v>
      </c>
      <c r="G30" s="9" t="s">
        <v>17</v>
      </c>
    </row>
    <row r="31" spans="1:7" x14ac:dyDescent="0.2">
      <c r="B31" s="39" t="s">
        <v>85</v>
      </c>
      <c r="C31" s="39"/>
      <c r="D31" s="18">
        <v>120</v>
      </c>
      <c r="E31" s="10" t="s">
        <v>86</v>
      </c>
      <c r="F31" s="16">
        <v>15950</v>
      </c>
      <c r="G31" s="16">
        <f>D31*F31</f>
        <v>1914000</v>
      </c>
    </row>
    <row r="32" spans="1:7" x14ac:dyDescent="0.2">
      <c r="B32" s="41" t="s">
        <v>57</v>
      </c>
      <c r="C32" s="42"/>
      <c r="D32" s="10">
        <v>61</v>
      </c>
      <c r="E32" s="10" t="s">
        <v>15</v>
      </c>
      <c r="F32" s="16">
        <v>213819.7</v>
      </c>
      <c r="G32" s="32">
        <f>D32*F32</f>
        <v>13043001.700000001</v>
      </c>
    </row>
    <row r="33" spans="1:11" x14ac:dyDescent="0.2">
      <c r="A33" s="3"/>
      <c r="B33" s="41" t="s">
        <v>56</v>
      </c>
      <c r="C33" s="42"/>
      <c r="D33" s="10">
        <v>61</v>
      </c>
      <c r="E33" s="10" t="s">
        <v>15</v>
      </c>
      <c r="F33" s="16">
        <v>62300</v>
      </c>
      <c r="G33" s="16">
        <f t="shared" ref="G33" si="0">D33*F33</f>
        <v>3800300</v>
      </c>
      <c r="I33" s="5"/>
      <c r="K33" s="5"/>
    </row>
    <row r="35" spans="1:11" x14ac:dyDescent="0.2">
      <c r="E35" s="31" t="s">
        <v>83</v>
      </c>
      <c r="F35" s="46">
        <f>SUM(G31:G33)</f>
        <v>18757301.700000003</v>
      </c>
      <c r="G35" s="47"/>
    </row>
    <row r="36" spans="1:11" x14ac:dyDescent="0.2">
      <c r="E36" s="31"/>
      <c r="F36" s="33"/>
      <c r="G36" s="34"/>
    </row>
    <row r="37" spans="1:11" x14ac:dyDescent="0.2">
      <c r="E37" s="31"/>
      <c r="F37" s="33"/>
      <c r="G37" s="34"/>
    </row>
    <row r="38" spans="1:11" x14ac:dyDescent="0.2">
      <c r="B38" s="22" t="s">
        <v>87</v>
      </c>
    </row>
    <row r="39" spans="1:11" ht="16" customHeight="1" x14ac:dyDescent="0.2">
      <c r="B39" s="38" t="s">
        <v>88</v>
      </c>
      <c r="C39" s="38"/>
      <c r="D39" s="38"/>
      <c r="E39" s="38"/>
      <c r="F39" s="38"/>
      <c r="G39" s="38"/>
    </row>
    <row r="40" spans="1:11" x14ac:dyDescent="0.2">
      <c r="B40" s="38"/>
      <c r="C40" s="38"/>
      <c r="D40" s="38"/>
      <c r="E40" s="38"/>
      <c r="F40" s="38"/>
      <c r="G40" s="38"/>
    </row>
    <row r="41" spans="1:11" ht="16" customHeight="1" x14ac:dyDescent="0.2">
      <c r="B41" s="38"/>
      <c r="C41" s="38"/>
      <c r="D41" s="38"/>
      <c r="E41" s="38"/>
      <c r="F41" s="38"/>
      <c r="G41" s="38"/>
    </row>
    <row r="42" spans="1:11" ht="16" customHeight="1" x14ac:dyDescent="0.2">
      <c r="B42" s="20"/>
      <c r="C42" s="20"/>
      <c r="D42" s="20"/>
      <c r="E42" s="20"/>
      <c r="F42" s="20"/>
      <c r="G42" s="20"/>
    </row>
    <row r="43" spans="1:11" x14ac:dyDescent="0.2">
      <c r="B43" s="22" t="s">
        <v>82</v>
      </c>
    </row>
    <row r="45" spans="1:11" x14ac:dyDescent="0.2">
      <c r="B45" s="22" t="s">
        <v>32</v>
      </c>
    </row>
  </sheetData>
  <mergeCells count="16">
    <mergeCell ref="F23:G23"/>
    <mergeCell ref="F24:G24"/>
    <mergeCell ref="F25:G25"/>
    <mergeCell ref="F26:G26"/>
    <mergeCell ref="B32:C32"/>
    <mergeCell ref="B33:C33"/>
    <mergeCell ref="B39:G41"/>
    <mergeCell ref="F35:G35"/>
    <mergeCell ref="B28:G28"/>
    <mergeCell ref="B30:C30"/>
    <mergeCell ref="B31:C31"/>
    <mergeCell ref="E5:F5"/>
    <mergeCell ref="C14:C16"/>
    <mergeCell ref="D14:E16"/>
    <mergeCell ref="F13:G13"/>
    <mergeCell ref="F14:G16"/>
  </mergeCells>
  <phoneticPr fontId="9" type="noConversion"/>
  <pageMargins left="0.23692810457516339" right="8.9869281045751634E-2" top="0.48202614379084968" bottom="0.48202614379084968" header="0.3" footer="0.3"/>
  <pageSetup paperSize="9"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1190DFB1B483344B079700721781F8D" ma:contentTypeVersion="26" ma:contentTypeDescription="Crear nuevo documento." ma:contentTypeScope="" ma:versionID="2351b5b4997d48189c1efd81c602dd43">
  <xsd:schema xmlns:xsd="http://www.w3.org/2001/XMLSchema" xmlns:xs="http://www.w3.org/2001/XMLSchema" xmlns:p="http://schemas.microsoft.com/office/2006/metadata/properties" xmlns:ns2="825844af-e875-4806-a2d7-b6746319f98a" xmlns:ns3="9cf22ae8-cd19-408d-b2c2-52175ebda7b7" targetNamespace="http://schemas.microsoft.com/office/2006/metadata/properties" ma:root="true" ma:fieldsID="49dad2d41a2624043b7d57ed8ee79b9b" ns2:_="" ns3:_="">
    <xsd:import namespace="825844af-e875-4806-a2d7-b6746319f98a"/>
    <xsd:import namespace="9cf22ae8-cd19-408d-b2c2-52175ebda7b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Location" minOccurs="0"/>
                <xsd:element ref="ns2:MediaServiceObjectDetectorVersions" minOccurs="0"/>
                <xsd:element ref="ns2:MediaServiceSearchProperties" minOccurs="0"/>
                <xsd:element ref="ns2:Provincia" minOccurs="0"/>
                <xsd:element ref="ns2:Gestor" minOccurs="0"/>
                <xsd:element ref="ns2:A_x00f1_o" minOccurs="0"/>
                <xsd:element ref="ns2:Tema" minOccurs="0"/>
                <xsd:element ref="ns2:FINALIZADO" minOccurs="0"/>
                <xsd:element ref="ns2:MediaLengthInSeconds" minOccurs="0"/>
                <xsd:element ref="ns2:Programa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5844af-e875-4806-a2d7-b6746319f9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a5efc183-c91b-4f5c-b03b-1bf2f9006005"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Location" ma:index="22" nillable="true" ma:displayName="Location" ma:internalName="MediaServiceLocatio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Provincia" ma:index="25" nillable="true" ma:displayName="Provincia" ma:format="Dropdown" ma:internalName="Provincia">
      <xsd:simpleType>
        <xsd:restriction base="dms:Choice">
          <xsd:enumeration value="Buenos Aires"/>
          <xsd:enumeration value="Catamarca"/>
          <xsd:enumeration value="Chaco"/>
          <xsd:enumeration value="Chubut"/>
          <xsd:enumeration value="Córdoba"/>
          <xsd:enumeration value="Corrientes"/>
          <xsd:enumeration value="Entre Ríos"/>
          <xsd:enumeration value="Formosa"/>
          <xsd:enumeration value="Jujuy"/>
          <xsd:enumeration value="La Pampa"/>
          <xsd:enumeration value="La Rioja"/>
          <xsd:enumeration value="Mendoza"/>
          <xsd:enumeration value="Misiones"/>
          <xsd:enumeration value="Neuquén"/>
          <xsd:enumeration value="Río Negro"/>
          <xsd:enumeration value="Salta"/>
          <xsd:enumeration value="San Juan"/>
          <xsd:enumeration value="San Luis"/>
          <xsd:enumeration value="Santa Cruz"/>
          <xsd:enumeration value="Santiago del Estero"/>
          <xsd:enumeration value="Santa Fe"/>
          <xsd:enumeration value="Tierra del Fuego"/>
          <xsd:enumeration value="Tucumán"/>
          <xsd:enumeration value="CFI"/>
        </xsd:restriction>
      </xsd:simpleType>
    </xsd:element>
    <xsd:element name="Gestor" ma:index="26" nillable="true" ma:displayName="Gestor" ma:format="Dropdown" ma:list="UserInfo" ma:SharePointGroup="0" ma:internalName="Gest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_x00f1_o" ma:index="27" nillable="true" ma:displayName="Año" ma:format="Dropdown" ma:internalName="A_x00f1_o">
      <xsd:simpleType>
        <xsd:restriction base="dms:Choice">
          <xsd:enumeration value="2010"/>
          <xsd:enumeration value="2011"/>
          <xsd:enumeration value="2012"/>
          <xsd:enumeration value="2013"/>
          <xsd:enumeration value="2014"/>
          <xsd:enumeration value="2015"/>
          <xsd:enumeration value="2016"/>
          <xsd:enumeration value="2017"/>
          <xsd:enumeration value="2018"/>
          <xsd:enumeration value="2019"/>
          <xsd:enumeration value="2020"/>
          <xsd:enumeration value="2021"/>
          <xsd:enumeration value="2022"/>
          <xsd:enumeration value="2023"/>
          <xsd:enumeration value="2024"/>
          <xsd:enumeration value="2025"/>
          <xsd:enumeration value="2026"/>
          <xsd:enumeration value="2027"/>
          <xsd:enumeration value="2028"/>
          <xsd:enumeration value="2029"/>
          <xsd:enumeration value="2030"/>
        </xsd:restriction>
      </xsd:simpleType>
    </xsd:element>
    <xsd:element name="Tema" ma:index="28" nillable="true" ma:displayName="Tema" ma:format="Dropdown" ma:internalName="Tema">
      <xsd:simpleType>
        <xsd:restriction base="dms:Choice">
          <xsd:enumeration value="Ambiental"/>
          <xsd:enumeration value="Agua y Saneamiento"/>
          <xsd:enumeration value="Cambio Climático"/>
          <xsd:enumeration value="GIRSU"/>
          <xsd:enumeration value="Recursos Hídricos"/>
          <xsd:enumeration value="Minería"/>
          <xsd:enumeration value="Agrimensura"/>
          <xsd:enumeration value="Hidrocarburos"/>
          <xsd:enumeration value="CFI"/>
        </xsd:restriction>
      </xsd:simpleType>
    </xsd:element>
    <xsd:element name="FINALIZADO" ma:index="29" nillable="true" ma:displayName="FINALIZADO" ma:format="Dropdown" ma:internalName="FINALIZADO">
      <xsd:simpleType>
        <xsd:restriction base="dms:Choice">
          <xsd:enumeration value="Ingresado"/>
          <xsd:enumeration value="En Ejecución"/>
          <xsd:enumeration value="Finalizado"/>
          <xsd:enumeration value="Biblioteca"/>
          <xsd:enumeration value="Dado de baja"/>
        </xsd:restriction>
      </xsd:simpleType>
    </xsd:element>
    <xsd:element name="MediaLengthInSeconds" ma:index="30" nillable="true" ma:displayName="MediaLengthInSeconds" ma:hidden="true" ma:internalName="MediaLengthInSeconds" ma:readOnly="true">
      <xsd:simpleType>
        <xsd:restriction base="dms:Unknown"/>
      </xsd:simpleType>
    </xsd:element>
    <xsd:element name="Programas" ma:index="31" nillable="true" ma:displayName="Programas" ma:description="Líneas de Trabajo, Programas, Estrategias. " ma:format="Dropdown" ma:internalName="Programas">
      <xsd:simpleType>
        <xsd:restriction base="dms:Choice">
          <xsd:enumeration value="Acceso al Agua"/>
          <xsd:enumeration value="Nodo IDE "/>
          <xsd:enumeration value="Minería"/>
          <xsd:enumeration value="Áreas Naturales"/>
        </xsd:restriction>
      </xsd:simpleType>
    </xsd:element>
    <xsd:element name="MediaServiceBillingMetadata" ma:index="3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f22ae8-cd19-408d-b2c2-52175ebda7b7"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7e31322-3135-40bd-a4ca-821f2c7b2106}" ma:internalName="TaxCatchAll" ma:showField="CatchAllData" ma:web="9cf22ae8-cd19-408d-b2c2-52175ebda7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cf22ae8-cd19-408d-b2c2-52175ebda7b7" xsi:nil="true"/>
    <Gestor xmlns="825844af-e875-4806-a2d7-b6746319f98a">
      <UserInfo>
        <DisplayName/>
        <AccountId xsi:nil="true"/>
        <AccountType/>
      </UserInfo>
    </Gestor>
    <Programas xmlns="825844af-e875-4806-a2d7-b6746319f98a" xsi:nil="true"/>
    <lcf76f155ced4ddcb4097134ff3c332f xmlns="825844af-e875-4806-a2d7-b6746319f98a">
      <Terms xmlns="http://schemas.microsoft.com/office/infopath/2007/PartnerControls"/>
    </lcf76f155ced4ddcb4097134ff3c332f>
    <FINALIZADO xmlns="825844af-e875-4806-a2d7-b6746319f98a" xsi:nil="true"/>
    <Tema xmlns="825844af-e875-4806-a2d7-b6746319f98a" xsi:nil="true"/>
    <Provincia xmlns="825844af-e875-4806-a2d7-b6746319f98a" xsi:nil="true"/>
    <A_x00f1_o xmlns="825844af-e875-4806-a2d7-b6746319f98a" xsi:nil="true"/>
  </documentManagement>
</p:properties>
</file>

<file path=customXml/itemProps1.xml><?xml version="1.0" encoding="utf-8"?>
<ds:datastoreItem xmlns:ds="http://schemas.openxmlformats.org/officeDocument/2006/customXml" ds:itemID="{E02E01E5-9695-46DA-B0C7-FDD9CA3C1329}"/>
</file>

<file path=customXml/itemProps2.xml><?xml version="1.0" encoding="utf-8"?>
<ds:datastoreItem xmlns:ds="http://schemas.openxmlformats.org/officeDocument/2006/customXml" ds:itemID="{DE0ED86E-5311-4BAE-A104-5CF3E4B42B2B}"/>
</file>

<file path=customXml/itemProps3.xml><?xml version="1.0" encoding="utf-8"?>
<ds:datastoreItem xmlns:ds="http://schemas.openxmlformats.org/officeDocument/2006/customXml" ds:itemID="{55420368-8340-4B02-A109-4F384559C24F}"/>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Obra de Revestimiento del canal</vt:lpstr>
      <vt:lpstr>Mantenimiento- Colocacion Tubos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2025-04-07T20:54:28Z</cp:lastPrinted>
  <dcterms:created xsi:type="dcterms:W3CDTF">2025-03-11T22:33:50Z</dcterms:created>
  <dcterms:modified xsi:type="dcterms:W3CDTF">2025-04-08T20:37:03Z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0x01010091190DFB1B483344B079700721781F8D</vt:lpwstr>
  </property>
</Properties>
</file>